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80" windowHeight="9600" activeTab="0"/>
  </bookViews>
  <sheets>
    <sheet name="NTC" sheetId="1" r:id="rId1"/>
    <sheet name="Parametros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<sst xmlns="http://schemas.openxmlformats.org/spreadsheetml/2006/main" count="41" uniqueCount="30">
  <si>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A =</t>
  </si>
  <si>
    <t>Cálculo de termistores NTC</t>
  </si>
  <si>
    <t>Ohmios</t>
  </si>
  <si>
    <t>Kelvin</t>
  </si>
  <si>
    <t>B =</t>
  </si>
  <si>
    <t>Temperatura</t>
  </si>
  <si>
    <t>ºC</t>
  </si>
  <si>
    <t>ºK</t>
  </si>
  <si>
    <t>Resistencia</t>
  </si>
  <si>
    <t>Coeficientes</t>
  </si>
  <si>
    <t>Tabla de valores</t>
  </si>
  <si>
    <t>Voltios</t>
  </si>
  <si>
    <t>Cálculo de parámetros NTC</t>
  </si>
  <si>
    <t>[Ohmios]</t>
  </si>
  <si>
    <t>[ºC]</t>
  </si>
  <si>
    <t>Ln(R)</t>
  </si>
  <si>
    <t>1 / T</t>
  </si>
  <si>
    <t>X</t>
  </si>
  <si>
    <t>Y</t>
  </si>
  <si>
    <t>YY</t>
  </si>
  <si>
    <t>XX</t>
  </si>
  <si>
    <t>XY</t>
  </si>
  <si>
    <t>Sensibilidad</t>
  </si>
  <si>
    <t>V</t>
  </si>
  <si>
    <t>Tensión R2</t>
  </si>
  <si>
    <t>V/ºC</t>
  </si>
  <si>
    <t>R2 =</t>
  </si>
  <si>
    <t>Vcc =</t>
  </si>
  <si>
    <t>Resist. NTC</t>
  </si>
  <si>
    <t>Cálculo de los parámetros A y B de una resistencia NTC a partir de varios puntos de ensayo temperatura-resistencia. El resultado se calcula por regresión logarítmica.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</si>
</sst>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###\ ###"/>
    <numFmt numFmtId="166" formatCode="0.000"/>
    <numFmt numFmtId="167" formatCode="0.0"/>
    <numFmt numFmtId="168" formatCode="0.000E+00"/>
    <numFmt numFmtId="169" formatCode="0.00000"/>
    <numFmt numFmtId="170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right" indent="1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right" indent="1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right" indent="1"/>
    </xf>
    <xf numFmtId="166" fontId="0" fillId="0" borderId="8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165" fontId="1" fillId="2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168" fontId="1" fillId="0" borderId="18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/>
    </xf>
    <xf numFmtId="169" fontId="1" fillId="2" borderId="9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 vertical="center"/>
    </xf>
    <xf numFmtId="168" fontId="1" fillId="0" borderId="20" xfId="0" applyNumberFormat="1" applyFont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16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525"/>
          <c:h val="0.9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NTC!$A$12:$A$45</c:f>
              <c:numCache/>
            </c:numRef>
          </c:xVal>
          <c:yVal>
            <c:numRef>
              <c:f>NTC!$D$12:$D$45</c:f>
              <c:numCache/>
            </c:numRef>
          </c:yVal>
          <c:smooth val="1"/>
        </c:ser>
        <c:axId val="63422405"/>
        <c:axId val="33930734"/>
      </c:scatterChart>
      <c:valAx>
        <c:axId val="63422405"/>
        <c:scaling>
          <c:orientation val="minMax"/>
          <c:max val="12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Temperatura [ºC]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930734"/>
        <c:crosses val="autoZero"/>
        <c:crossBetween val="midCat"/>
        <c:dispUnits/>
        <c:majorUnit val="10"/>
      </c:valAx>
      <c:valAx>
        <c:axId val="3393073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Tensión de salida [V]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3422405"/>
        <c:crossesAt val="-50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9525</xdr:rowOff>
    </xdr:from>
    <xdr:to>
      <xdr:col>11</xdr:col>
      <xdr:colOff>666750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334000" y="685800"/>
        <a:ext cx="44767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22</xdr:row>
      <xdr:rowOff>9525</xdr:rowOff>
    </xdr:from>
    <xdr:to>
      <xdr:col>10</xdr:col>
      <xdr:colOff>38100</xdr:colOff>
      <xdr:row>45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867150"/>
          <a:ext cx="308610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A1" sqref="A1:C1"/>
    </sheetView>
  </sheetViews>
  <sheetFormatPr defaultColWidth="11.421875" defaultRowHeight="12.75"/>
  <cols>
    <col min="1" max="3" width="13.7109375" style="2" customWidth="1"/>
    <col min="4" max="5" width="13.7109375" style="0" customWidth="1"/>
  </cols>
  <sheetData>
    <row r="1" spans="1:3" ht="21" customHeight="1" thickBot="1">
      <c r="A1" s="56" t="s">
        <v>1</v>
      </c>
      <c r="B1" s="57"/>
      <c r="C1" s="58"/>
    </row>
    <row r="3" spans="1:3" ht="19.5" customHeight="1" thickBot="1">
      <c r="A3" s="59" t="s">
        <v>9</v>
      </c>
      <c r="B3" s="59"/>
      <c r="C3" s="59"/>
    </row>
    <row r="4" spans="1:3" ht="12.75">
      <c r="A4" s="7" t="s">
        <v>0</v>
      </c>
      <c r="B4" s="38">
        <v>0.01618</v>
      </c>
      <c r="C4" s="8" t="s">
        <v>2</v>
      </c>
    </row>
    <row r="5" spans="1:3" ht="12.75">
      <c r="A5" s="9" t="s">
        <v>4</v>
      </c>
      <c r="B5" s="6">
        <v>3977</v>
      </c>
      <c r="C5" s="10" t="s">
        <v>3</v>
      </c>
    </row>
    <row r="6" spans="1:3" ht="12.75">
      <c r="A6" s="9" t="s">
        <v>27</v>
      </c>
      <c r="B6" s="6">
        <v>5</v>
      </c>
      <c r="C6" s="10" t="s">
        <v>11</v>
      </c>
    </row>
    <row r="7" spans="1:3" ht="13.5" thickBot="1">
      <c r="A7" s="11" t="s">
        <v>26</v>
      </c>
      <c r="B7" s="37">
        <v>5600</v>
      </c>
      <c r="C7" s="12" t="s">
        <v>2</v>
      </c>
    </row>
    <row r="9" spans="1:4" ht="19.5" customHeight="1" thickBot="1">
      <c r="A9" s="59" t="s">
        <v>10</v>
      </c>
      <c r="B9" s="59"/>
      <c r="C9" s="59"/>
      <c r="D9" s="60"/>
    </row>
    <row r="10" spans="1:5" s="1" customFormat="1" ht="12.75">
      <c r="A10" s="5" t="s">
        <v>5</v>
      </c>
      <c r="B10" s="5" t="s">
        <v>5</v>
      </c>
      <c r="C10" s="5" t="s">
        <v>28</v>
      </c>
      <c r="D10" s="5" t="s">
        <v>24</v>
      </c>
      <c r="E10" s="5" t="s">
        <v>22</v>
      </c>
    </row>
    <row r="11" spans="1:5" s="1" customFormat="1" ht="13.5" thickBot="1">
      <c r="A11" s="46" t="s">
        <v>6</v>
      </c>
      <c r="B11" s="46" t="s">
        <v>7</v>
      </c>
      <c r="C11" s="46" t="s">
        <v>2</v>
      </c>
      <c r="D11" s="46" t="s">
        <v>23</v>
      </c>
      <c r="E11" s="46" t="s">
        <v>25</v>
      </c>
    </row>
    <row r="12" spans="1:5" ht="12.75">
      <c r="A12" s="13">
        <v>-40</v>
      </c>
      <c r="B12" s="14">
        <f>A12+273</f>
        <v>233</v>
      </c>
      <c r="C12" s="15">
        <f>$B$4*EXP($B$5/$B12)</f>
        <v>418607.9834274474</v>
      </c>
      <c r="D12" s="48">
        <f>$B$6*$B$7/($C12+$B$7)</f>
        <v>0.06600535844179571</v>
      </c>
      <c r="E12" s="16"/>
    </row>
    <row r="13" spans="1:5" ht="12.75">
      <c r="A13" s="17">
        <f>A12+5</f>
        <v>-35</v>
      </c>
      <c r="B13" s="3">
        <f>A13+273</f>
        <v>238</v>
      </c>
      <c r="C13" s="4">
        <f aca="true" t="shared" si="0" ref="C13:C45">$B$4*EXP($B$5/$B13)</f>
        <v>292466.28272121545</v>
      </c>
      <c r="D13" s="47">
        <f aca="true" t="shared" si="1" ref="D13:D45">$B$6*$B$7/($C13+$B$7)</f>
        <v>0.09393883717531612</v>
      </c>
      <c r="E13" s="18">
        <f>(D14-D12)/(A14-A12)</f>
        <v>0.0065466527690635394</v>
      </c>
    </row>
    <row r="14" spans="1:5" ht="12.75">
      <c r="A14" s="17">
        <f aca="true" t="shared" si="2" ref="A14:A36">A13+5</f>
        <v>-30</v>
      </c>
      <c r="B14" s="3">
        <f aca="true" t="shared" si="3" ref="B14:B45">A14+273</f>
        <v>243</v>
      </c>
      <c r="C14" s="4">
        <f t="shared" si="0"/>
        <v>207373.28899500016</v>
      </c>
      <c r="D14" s="47">
        <f t="shared" si="1"/>
        <v>0.1314718861324311</v>
      </c>
      <c r="E14" s="18">
        <f aca="true" t="shared" si="4" ref="E14:E44">(D15-D13)/(A15-A13)</f>
        <v>0.008706737446720878</v>
      </c>
    </row>
    <row r="15" spans="1:5" ht="12.75">
      <c r="A15" s="17">
        <f t="shared" si="2"/>
        <v>-25</v>
      </c>
      <c r="B15" s="3">
        <f t="shared" si="3"/>
        <v>248</v>
      </c>
      <c r="C15" s="4">
        <f t="shared" si="0"/>
        <v>149090.82384475356</v>
      </c>
      <c r="D15" s="47">
        <f t="shared" si="1"/>
        <v>0.1810062116425249</v>
      </c>
      <c r="E15" s="18">
        <f t="shared" si="4"/>
        <v>0.011372097044846971</v>
      </c>
    </row>
    <row r="16" spans="1:5" ht="12.75">
      <c r="A16" s="17">
        <f t="shared" si="2"/>
        <v>-20</v>
      </c>
      <c r="B16" s="3">
        <f t="shared" si="3"/>
        <v>253</v>
      </c>
      <c r="C16" s="4">
        <f t="shared" si="0"/>
        <v>108595.82279209454</v>
      </c>
      <c r="D16" s="47">
        <f t="shared" si="1"/>
        <v>0.24519285658090081</v>
      </c>
      <c r="E16" s="18">
        <f t="shared" si="4"/>
        <v>0.014580097842411844</v>
      </c>
    </row>
    <row r="17" spans="1:5" ht="12.75">
      <c r="A17" s="17">
        <f t="shared" si="2"/>
        <v>-15</v>
      </c>
      <c r="B17" s="3">
        <f t="shared" si="3"/>
        <v>258</v>
      </c>
      <c r="C17" s="4">
        <f t="shared" si="0"/>
        <v>80077.42953969333</v>
      </c>
      <c r="D17" s="47">
        <f t="shared" si="1"/>
        <v>0.3268071900666433</v>
      </c>
      <c r="E17" s="18">
        <f t="shared" si="4"/>
        <v>0.01833597071538278</v>
      </c>
    </row>
    <row r="18" spans="1:5" ht="12.75">
      <c r="A18" s="17">
        <f t="shared" si="2"/>
        <v>-10</v>
      </c>
      <c r="B18" s="3">
        <f t="shared" si="3"/>
        <v>263</v>
      </c>
      <c r="C18" s="4">
        <f t="shared" si="0"/>
        <v>59736.209299477734</v>
      </c>
      <c r="D18" s="47">
        <f t="shared" si="1"/>
        <v>0.4285525637347286</v>
      </c>
      <c r="E18" s="18">
        <f t="shared" si="4"/>
        <v>0.022598430214153236</v>
      </c>
    </row>
    <row r="19" spans="1:5" ht="12.75">
      <c r="A19" s="17">
        <f t="shared" si="2"/>
        <v>-5</v>
      </c>
      <c r="B19" s="3">
        <f t="shared" si="3"/>
        <v>268</v>
      </c>
      <c r="C19" s="4">
        <f t="shared" si="0"/>
        <v>45052.00965404056</v>
      </c>
      <c r="D19" s="47">
        <f t="shared" si="1"/>
        <v>0.5527914922081757</v>
      </c>
      <c r="E19" s="18">
        <f t="shared" si="4"/>
        <v>0.027266776280302586</v>
      </c>
    </row>
    <row r="20" spans="1:5" ht="12.75">
      <c r="A20" s="17">
        <f t="shared" si="2"/>
        <v>0</v>
      </c>
      <c r="B20" s="3">
        <f t="shared" si="3"/>
        <v>273</v>
      </c>
      <c r="C20" s="4">
        <f t="shared" si="0"/>
        <v>34330.38841051401</v>
      </c>
      <c r="D20" s="47">
        <f t="shared" si="1"/>
        <v>0.7012203265377545</v>
      </c>
      <c r="E20" s="18">
        <f t="shared" si="4"/>
        <v>0.032173452536776406</v>
      </c>
    </row>
    <row r="21" spans="1:5" ht="12.75">
      <c r="A21" s="17">
        <f t="shared" si="2"/>
        <v>5</v>
      </c>
      <c r="B21" s="3">
        <f t="shared" si="3"/>
        <v>278</v>
      </c>
      <c r="C21" s="4">
        <f t="shared" si="0"/>
        <v>26417.34360929818</v>
      </c>
      <c r="D21" s="47">
        <f t="shared" si="1"/>
        <v>0.8745260175759397</v>
      </c>
      <c r="E21" s="18">
        <f t="shared" si="4"/>
        <v>0.037086560890965146</v>
      </c>
    </row>
    <row r="22" spans="1:5" ht="12.75">
      <c r="A22" s="17">
        <f t="shared" si="2"/>
        <v>10</v>
      </c>
      <c r="B22" s="3">
        <f t="shared" si="3"/>
        <v>283</v>
      </c>
      <c r="C22" s="4">
        <f t="shared" si="0"/>
        <v>20517.309325875038</v>
      </c>
      <c r="D22" s="47">
        <f t="shared" si="1"/>
        <v>1.072085935447406</v>
      </c>
      <c r="E22" s="18">
        <f t="shared" si="4"/>
        <v>0.04172581318884676</v>
      </c>
    </row>
    <row r="23" spans="1:5" ht="12.75">
      <c r="A23" s="17">
        <f t="shared" si="2"/>
        <v>15</v>
      </c>
      <c r="B23" s="3">
        <f t="shared" si="3"/>
        <v>288</v>
      </c>
      <c r="C23" s="4">
        <f t="shared" si="0"/>
        <v>16075.447876960876</v>
      </c>
      <c r="D23" s="47">
        <f t="shared" si="1"/>
        <v>1.2917841494644073</v>
      </c>
      <c r="E23" s="18">
        <f t="shared" si="4"/>
        <v>0.04579239002503532</v>
      </c>
    </row>
    <row r="24" spans="1:5" ht="12.75">
      <c r="A24" s="17">
        <f t="shared" si="2"/>
        <v>20</v>
      </c>
      <c r="B24" s="3">
        <f t="shared" si="3"/>
        <v>293</v>
      </c>
      <c r="C24" s="4">
        <f t="shared" si="0"/>
        <v>12700.535948666391</v>
      </c>
      <c r="D24" s="47">
        <f t="shared" si="1"/>
        <v>1.5300098356977592</v>
      </c>
      <c r="E24" s="18">
        <f t="shared" si="4"/>
        <v>0.04900866889476472</v>
      </c>
    </row>
    <row r="25" spans="1:5" ht="12.75">
      <c r="A25" s="17">
        <f t="shared" si="2"/>
        <v>25</v>
      </c>
      <c r="B25" s="3">
        <f t="shared" si="3"/>
        <v>298</v>
      </c>
      <c r="C25" s="4">
        <f t="shared" si="0"/>
        <v>10113.821336765739</v>
      </c>
      <c r="D25" s="47">
        <f t="shared" si="1"/>
        <v>1.7818708384120545</v>
      </c>
      <c r="E25" s="18">
        <f t="shared" si="4"/>
        <v>0.05115943563393403</v>
      </c>
    </row>
    <row r="26" spans="1:5" ht="12.75">
      <c r="A26" s="17">
        <f t="shared" si="2"/>
        <v>30</v>
      </c>
      <c r="B26" s="3">
        <f t="shared" si="3"/>
        <v>303</v>
      </c>
      <c r="C26" s="4">
        <f t="shared" si="0"/>
        <v>8114.705381782049</v>
      </c>
      <c r="D26" s="47">
        <f t="shared" si="1"/>
        <v>2.0416041920370995</v>
      </c>
      <c r="E26" s="18">
        <f t="shared" si="4"/>
        <v>0.05212422119506917</v>
      </c>
    </row>
    <row r="27" spans="1:5" ht="12.75">
      <c r="A27" s="17">
        <f t="shared" si="2"/>
        <v>35</v>
      </c>
      <c r="B27" s="3">
        <f t="shared" si="3"/>
        <v>308</v>
      </c>
      <c r="C27" s="4">
        <f t="shared" si="0"/>
        <v>6557.457922263057</v>
      </c>
      <c r="D27" s="47">
        <f t="shared" si="1"/>
        <v>2.303113050362746</v>
      </c>
      <c r="E27" s="18">
        <f t="shared" si="4"/>
        <v>0.05189226733237349</v>
      </c>
    </row>
    <row r="28" spans="1:5" ht="12.75">
      <c r="A28" s="17">
        <f t="shared" si="2"/>
        <v>40</v>
      </c>
      <c r="B28" s="3">
        <f t="shared" si="3"/>
        <v>313</v>
      </c>
      <c r="C28" s="4">
        <f t="shared" si="0"/>
        <v>5335.2494515046565</v>
      </c>
      <c r="D28" s="47">
        <f t="shared" si="1"/>
        <v>2.5605268653608344</v>
      </c>
      <c r="E28" s="18">
        <f t="shared" si="4"/>
        <v>0.050556869239470226</v>
      </c>
    </row>
    <row r="29" spans="1:5" ht="12.75">
      <c r="A29" s="17">
        <f t="shared" si="2"/>
        <v>45</v>
      </c>
      <c r="B29" s="3">
        <f t="shared" si="3"/>
        <v>318</v>
      </c>
      <c r="C29" s="4">
        <f t="shared" si="0"/>
        <v>4369.089617291688</v>
      </c>
      <c r="D29" s="47">
        <f t="shared" si="1"/>
        <v>2.8086817427574484</v>
      </c>
      <c r="E29" s="18">
        <f t="shared" si="4"/>
        <v>0.04829216143440562</v>
      </c>
    </row>
    <row r="30" spans="1:5" ht="12.75">
      <c r="A30" s="17">
        <f t="shared" si="2"/>
        <v>50</v>
      </c>
      <c r="B30" s="3">
        <f t="shared" si="3"/>
        <v>323</v>
      </c>
      <c r="C30" s="4">
        <f t="shared" si="0"/>
        <v>3600.0900250872764</v>
      </c>
      <c r="D30" s="47">
        <f t="shared" si="1"/>
        <v>3.0434484797048906</v>
      </c>
      <c r="E30" s="18">
        <f t="shared" si="4"/>
        <v>0.04532000682502661</v>
      </c>
    </row>
    <row r="31" spans="1:5" ht="12.75">
      <c r="A31" s="17">
        <f t="shared" si="2"/>
        <v>55</v>
      </c>
      <c r="B31" s="3">
        <f t="shared" si="3"/>
        <v>328</v>
      </c>
      <c r="C31" s="4">
        <f t="shared" si="0"/>
        <v>2984.0020032331504</v>
      </c>
      <c r="D31" s="47">
        <f t="shared" si="1"/>
        <v>3.2618818110077146</v>
      </c>
      <c r="E31" s="18">
        <f t="shared" si="4"/>
        <v>0.041875886720235345</v>
      </c>
    </row>
    <row r="32" spans="1:5" ht="12.75">
      <c r="A32" s="17">
        <f t="shared" si="2"/>
        <v>60</v>
      </c>
      <c r="B32" s="3">
        <f t="shared" si="3"/>
        <v>333</v>
      </c>
      <c r="C32" s="4">
        <f t="shared" si="0"/>
        <v>2487.3261461397237</v>
      </c>
      <c r="D32" s="47">
        <f t="shared" si="1"/>
        <v>3.462207346907244</v>
      </c>
      <c r="E32" s="18">
        <f t="shared" si="4"/>
        <v>0.03818081170930676</v>
      </c>
    </row>
    <row r="33" spans="1:5" ht="12.75">
      <c r="A33" s="17">
        <f t="shared" si="2"/>
        <v>65</v>
      </c>
      <c r="B33" s="3">
        <f t="shared" si="3"/>
        <v>338</v>
      </c>
      <c r="C33" s="4">
        <f t="shared" si="0"/>
        <v>2084.5177697638424</v>
      </c>
      <c r="D33" s="47">
        <f t="shared" si="1"/>
        <v>3.643689928100782</v>
      </c>
      <c r="E33" s="18">
        <f t="shared" si="4"/>
        <v>0.03442282245425772</v>
      </c>
    </row>
    <row r="34" spans="1:5" ht="12.75">
      <c r="A34" s="17">
        <f t="shared" si="2"/>
        <v>70</v>
      </c>
      <c r="B34" s="3">
        <f t="shared" si="3"/>
        <v>343</v>
      </c>
      <c r="C34" s="4">
        <f t="shared" si="0"/>
        <v>1755.963203479408</v>
      </c>
      <c r="D34" s="47">
        <f t="shared" si="1"/>
        <v>3.8064355714498213</v>
      </c>
      <c r="E34" s="18">
        <f t="shared" si="4"/>
        <v>0.030748325798907582</v>
      </c>
    </row>
    <row r="35" spans="1:5" ht="12.75">
      <c r="A35" s="17">
        <f t="shared" si="2"/>
        <v>75</v>
      </c>
      <c r="B35" s="3">
        <f t="shared" si="3"/>
        <v>348</v>
      </c>
      <c r="C35" s="4">
        <f t="shared" si="0"/>
        <v>1486.5028388465123</v>
      </c>
      <c r="D35" s="47">
        <f t="shared" si="1"/>
        <v>3.951173186089858</v>
      </c>
      <c r="E35" s="18">
        <f t="shared" si="4"/>
        <v>0.027261340754313145</v>
      </c>
    </row>
    <row r="36" spans="1:5" ht="12.75">
      <c r="A36" s="17">
        <f t="shared" si="2"/>
        <v>80</v>
      </c>
      <c r="B36" s="3">
        <f t="shared" si="3"/>
        <v>353</v>
      </c>
      <c r="C36" s="4">
        <f t="shared" si="0"/>
        <v>1264.3451314754054</v>
      </c>
      <c r="D36" s="47">
        <f t="shared" si="1"/>
        <v>4.079048978992953</v>
      </c>
      <c r="E36" s="18">
        <f t="shared" si="4"/>
        <v>0.024027898388923143</v>
      </c>
    </row>
    <row r="37" spans="1:5" ht="12.75">
      <c r="A37" s="17">
        <f aca="true" t="shared" si="5" ref="A37:A44">A36+5</f>
        <v>85</v>
      </c>
      <c r="B37" s="3">
        <f t="shared" si="3"/>
        <v>358</v>
      </c>
      <c r="C37" s="4">
        <f t="shared" si="0"/>
        <v>1080.2623206695666</v>
      </c>
      <c r="D37" s="47">
        <f t="shared" si="1"/>
        <v>4.191452169979089</v>
      </c>
      <c r="E37" s="18">
        <f t="shared" si="4"/>
        <v>0.02108299909796294</v>
      </c>
    </row>
    <row r="38" spans="1:5" ht="12.75">
      <c r="A38" s="17">
        <f t="shared" si="5"/>
        <v>90</v>
      </c>
      <c r="B38" s="3">
        <f t="shared" si="3"/>
        <v>363</v>
      </c>
      <c r="C38" s="4">
        <f t="shared" si="0"/>
        <v>926.9906671000913</v>
      </c>
      <c r="D38" s="47">
        <f t="shared" si="1"/>
        <v>4.289878969972582</v>
      </c>
      <c r="E38" s="18">
        <f t="shared" si="4"/>
        <v>0.018438181697637113</v>
      </c>
    </row>
    <row r="39" spans="1:5" ht="12.75">
      <c r="A39" s="17">
        <f t="shared" si="5"/>
        <v>95</v>
      </c>
      <c r="B39" s="3">
        <f t="shared" si="3"/>
        <v>368</v>
      </c>
      <c r="C39" s="4">
        <f t="shared" si="0"/>
        <v>798.7802287447702</v>
      </c>
      <c r="D39" s="47">
        <f t="shared" si="1"/>
        <v>4.3758339869554606</v>
      </c>
      <c r="E39" s="18">
        <f t="shared" si="4"/>
        <v>0.016088504394802517</v>
      </c>
    </row>
    <row r="40" spans="1:5" ht="12.75">
      <c r="A40" s="17">
        <f t="shared" si="5"/>
        <v>100</v>
      </c>
      <c r="B40" s="3">
        <f t="shared" si="3"/>
        <v>373</v>
      </c>
      <c r="C40" s="4">
        <f t="shared" si="0"/>
        <v>691.0547295755731</v>
      </c>
      <c r="D40" s="47">
        <f t="shared" si="1"/>
        <v>4.450764013920607</v>
      </c>
      <c r="E40" s="18">
        <f t="shared" si="4"/>
        <v>0.014018358804653363</v>
      </c>
    </row>
    <row r="41" spans="1:5" ht="12.75">
      <c r="A41" s="17">
        <f t="shared" si="5"/>
        <v>105</v>
      </c>
      <c r="B41" s="3">
        <f t="shared" si="3"/>
        <v>378</v>
      </c>
      <c r="C41" s="4">
        <f t="shared" si="0"/>
        <v>600.153018666593</v>
      </c>
      <c r="D41" s="47">
        <f t="shared" si="1"/>
        <v>4.516017575001994</v>
      </c>
      <c r="E41" s="18">
        <f t="shared" si="4"/>
        <v>0.012205963594253966</v>
      </c>
    </row>
    <row r="42" spans="1:5" ht="12.75">
      <c r="A42" s="17">
        <f t="shared" si="5"/>
        <v>110</v>
      </c>
      <c r="B42" s="3">
        <f t="shared" si="3"/>
        <v>383</v>
      </c>
      <c r="C42" s="4">
        <f t="shared" si="0"/>
        <v>523.1313831308516</v>
      </c>
      <c r="D42" s="47">
        <f t="shared" si="1"/>
        <v>4.572823649863147</v>
      </c>
      <c r="E42" s="18">
        <f t="shared" si="4"/>
        <v>0.01062662854475116</v>
      </c>
    </row>
    <row r="43" spans="1:5" ht="12.75">
      <c r="A43" s="17">
        <f t="shared" si="5"/>
        <v>115</v>
      </c>
      <c r="B43" s="3">
        <f t="shared" si="3"/>
        <v>388</v>
      </c>
      <c r="C43" s="4">
        <f t="shared" si="0"/>
        <v>457.61152827101995</v>
      </c>
      <c r="D43" s="47">
        <f t="shared" si="1"/>
        <v>4.622283860449506</v>
      </c>
      <c r="E43" s="18">
        <f t="shared" si="4"/>
        <v>0.00925499059738657</v>
      </c>
    </row>
    <row r="44" spans="1:5" ht="12.75">
      <c r="A44" s="17">
        <f t="shared" si="5"/>
        <v>120</v>
      </c>
      <c r="B44" s="3">
        <f t="shared" si="3"/>
        <v>393</v>
      </c>
      <c r="C44" s="4">
        <f t="shared" si="0"/>
        <v>401.66303188481373</v>
      </c>
      <c r="D44" s="47">
        <f t="shared" si="1"/>
        <v>4.665373555837013</v>
      </c>
      <c r="E44" s="18">
        <f t="shared" si="4"/>
        <v>0.008066450698275673</v>
      </c>
    </row>
    <row r="45" spans="1:5" ht="13.5" thickBot="1">
      <c r="A45" s="19">
        <v>125</v>
      </c>
      <c r="B45" s="20">
        <f t="shared" si="3"/>
        <v>398</v>
      </c>
      <c r="C45" s="21">
        <f t="shared" si="0"/>
        <v>353.71197223829387</v>
      </c>
      <c r="D45" s="49">
        <f t="shared" si="1"/>
        <v>4.7029483674322625</v>
      </c>
      <c r="E45" s="22"/>
    </row>
  </sheetData>
  <mergeCells count="3">
    <mergeCell ref="A1:C1"/>
    <mergeCell ref="A3:C3"/>
    <mergeCell ref="A9:D9"/>
  </mergeCells>
  <printOptions/>
  <pageMargins left="0.7874015748031497" right="0.7874015748031497" top="0.5905511811023623" bottom="0.3937007874015748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C1"/>
    </sheetView>
  </sheetViews>
  <sheetFormatPr defaultColWidth="11.421875" defaultRowHeight="12.75"/>
  <cols>
    <col min="1" max="5" width="13.7109375" style="0" customWidth="1"/>
    <col min="6" max="6" width="12.7109375" style="0" customWidth="1"/>
  </cols>
  <sheetData>
    <row r="1" spans="1:3" ht="21" customHeight="1" thickBot="1">
      <c r="A1" s="56" t="s">
        <v>12</v>
      </c>
      <c r="B1" s="57"/>
      <c r="C1" s="58"/>
    </row>
    <row r="2" ht="15.75" customHeight="1"/>
    <row r="3" spans="1:5" ht="42.75" customHeight="1">
      <c r="A3" s="64" t="s">
        <v>29</v>
      </c>
      <c r="B3" s="64"/>
      <c r="C3" s="64"/>
      <c r="D3" s="64"/>
      <c r="E3" s="64"/>
    </row>
    <row r="4" ht="15.75" customHeight="1"/>
    <row r="5" ht="15.75" customHeight="1" thickBot="1"/>
    <row r="6" spans="1:3" s="25" customFormat="1" ht="15.75" customHeight="1">
      <c r="A6" s="24" t="s">
        <v>5</v>
      </c>
      <c r="B6" s="30" t="s">
        <v>5</v>
      </c>
      <c r="C6" s="24" t="s">
        <v>8</v>
      </c>
    </row>
    <row r="7" spans="1:3" s="25" customFormat="1" ht="15.75" customHeight="1" thickBot="1">
      <c r="A7" s="26" t="s">
        <v>14</v>
      </c>
      <c r="B7" s="23" t="s">
        <v>7</v>
      </c>
      <c r="C7" s="26" t="s">
        <v>13</v>
      </c>
    </row>
    <row r="8" spans="1:3" s="25" customFormat="1" ht="19.5" customHeight="1">
      <c r="A8" s="31">
        <v>0</v>
      </c>
      <c r="B8" s="39">
        <f>A8+273</f>
        <v>273</v>
      </c>
      <c r="C8" s="28">
        <v>34330</v>
      </c>
    </row>
    <row r="9" spans="1:3" s="25" customFormat="1" ht="19.5" customHeight="1">
      <c r="A9" s="45">
        <v>25</v>
      </c>
      <c r="B9" s="40">
        <f>A9+273</f>
        <v>298</v>
      </c>
      <c r="C9" s="44">
        <v>10114</v>
      </c>
    </row>
    <row r="10" spans="1:3" s="25" customFormat="1" ht="19.5" customHeight="1">
      <c r="A10" s="45">
        <v>45</v>
      </c>
      <c r="B10" s="40">
        <f>A10+273</f>
        <v>318</v>
      </c>
      <c r="C10" s="44">
        <v>4370</v>
      </c>
    </row>
    <row r="11" spans="1:3" s="25" customFormat="1" ht="19.5" customHeight="1" thickBot="1">
      <c r="A11" s="32">
        <v>80</v>
      </c>
      <c r="B11" s="41">
        <f>A11+273</f>
        <v>353</v>
      </c>
      <c r="C11" s="29">
        <v>1264</v>
      </c>
    </row>
    <row r="13" ht="13.5" thickBot="1"/>
    <row r="14" spans="1:3" ht="19.5" customHeight="1" thickBot="1">
      <c r="A14" s="61" t="s">
        <v>9</v>
      </c>
      <c r="B14" s="62"/>
      <c r="C14" s="63"/>
    </row>
    <row r="15" spans="1:3" ht="19.5" customHeight="1">
      <c r="A15" s="50" t="s">
        <v>0</v>
      </c>
      <c r="B15" s="51">
        <f>EXP((SUM(A21:A24)-B16*SUM(B21:B24))/COUNTA(A21:A24))</f>
        <v>0.01616700483152624</v>
      </c>
      <c r="C15" s="52" t="s">
        <v>2</v>
      </c>
    </row>
    <row r="16" spans="1:3" ht="19.5" customHeight="1" thickBot="1">
      <c r="A16" s="53" t="s">
        <v>4</v>
      </c>
      <c r="B16" s="54">
        <f>(COUNTA(A21:A24)*SUM(E21:E24)-SUM(B21:B24)*SUM(A21:A24))/(COUNTA(A21:A24)*SUM(D21:D24)-SUM(B21:B24)^2)</f>
        <v>3977.242811246288</v>
      </c>
      <c r="C16" s="55" t="s">
        <v>3</v>
      </c>
    </row>
    <row r="18" ht="13.5" thickBot="1"/>
    <row r="19" spans="1:5" ht="12.75">
      <c r="A19" s="24" t="s">
        <v>18</v>
      </c>
      <c r="B19" s="24" t="s">
        <v>17</v>
      </c>
      <c r="C19" s="24" t="s">
        <v>19</v>
      </c>
      <c r="D19" s="24" t="s">
        <v>20</v>
      </c>
      <c r="E19" s="24" t="s">
        <v>21</v>
      </c>
    </row>
    <row r="20" spans="1:5" ht="13.5" thickBot="1">
      <c r="A20" s="27" t="s">
        <v>15</v>
      </c>
      <c r="B20" s="27" t="s">
        <v>16</v>
      </c>
      <c r="C20" s="27"/>
      <c r="D20" s="27"/>
      <c r="E20" s="27"/>
    </row>
    <row r="21" spans="1:5" ht="12.75">
      <c r="A21" s="35">
        <f>LN(C8)</f>
        <v>10.443774886451738</v>
      </c>
      <c r="B21" s="35">
        <f>1/B8</f>
        <v>0.003663003663003663</v>
      </c>
      <c r="C21" s="33">
        <f aca="true" t="shared" si="0" ref="C21:D24">A21^2</f>
        <v>109.07243387888002</v>
      </c>
      <c r="D21" s="35">
        <f t="shared" si="0"/>
        <v>1.3417595835178253E-05</v>
      </c>
      <c r="E21" s="35">
        <f>A21*B21</f>
        <v>0.03825558566465838</v>
      </c>
    </row>
    <row r="22" spans="1:5" ht="12.75">
      <c r="A22" s="42">
        <f>LN(C9)</f>
        <v>9.221675881639928</v>
      </c>
      <c r="B22" s="42">
        <f>1/B9</f>
        <v>0.003355704697986577</v>
      </c>
      <c r="C22" s="43">
        <f t="shared" si="0"/>
        <v>85.03930606601955</v>
      </c>
      <c r="D22" s="42">
        <f t="shared" si="0"/>
        <v>1.1260754020089185E-05</v>
      </c>
      <c r="E22" s="42">
        <f>A22*B22</f>
        <v>0.03094522107932862</v>
      </c>
    </row>
    <row r="23" spans="1:5" ht="12.75">
      <c r="A23" s="42">
        <f>LN(C10)</f>
        <v>8.382518288089635</v>
      </c>
      <c r="B23" s="42">
        <f>1/B10</f>
        <v>0.0031446540880503146</v>
      </c>
      <c r="C23" s="43">
        <f t="shared" si="0"/>
        <v>70.26661285015719</v>
      </c>
      <c r="D23" s="42">
        <f t="shared" si="0"/>
        <v>9.888849333491555E-06</v>
      </c>
      <c r="E23" s="42">
        <f>A23*B23</f>
        <v>0.026360120402797595</v>
      </c>
    </row>
    <row r="24" spans="1:5" ht="13.5" thickBot="1">
      <c r="A24" s="36">
        <f>LN(C11)</f>
        <v>7.142036574706803</v>
      </c>
      <c r="B24" s="36">
        <f>1/B11</f>
        <v>0.0028328611898017</v>
      </c>
      <c r="C24" s="34">
        <f t="shared" si="0"/>
        <v>51.008686434449686</v>
      </c>
      <c r="D24" s="36">
        <f t="shared" si="0"/>
        <v>8.025102520684703E-06</v>
      </c>
      <c r="E24" s="36">
        <f>A24*B24</f>
        <v>0.02023239822863117</v>
      </c>
    </row>
  </sheetData>
  <mergeCells count="3">
    <mergeCell ref="A1:C1"/>
    <mergeCell ref="A14:C14"/>
    <mergeCell ref="A3:E3"/>
  </mergeCells>
  <printOptions/>
  <pageMargins left="0.7874015748031497" right="0.7874015748031497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2019-09-03T20:38:37Z</cp:lastPrinted>
  <dcterms:created xsi:type="dcterms:W3CDTF">2015-04-12T22:01:59Z</dcterms:created>
  <dcterms:modified xsi:type="dcterms:W3CDTF">2019-09-03T20:43:55Z</dcterms:modified>
  <cp:category/>
  <cp:version/>
  <cp:contentType/>
  <cp:contentStatus/>
</cp:coreProperties>
</file>